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/>
  </bookViews>
  <sheets>
    <sheet name="Rekapitulace stavby" sheetId="1" r:id="rId1"/>
    <sheet name="Méněpráce - SO 02 - Komun..." sheetId="2" r:id="rId2"/>
    <sheet name="Vícepráce - SO 02 - Komun..." sheetId="3" r:id="rId3"/>
  </sheets>
  <definedNames>
    <definedName name="_xlnm._FilterDatabase" localSheetId="1" hidden="1">'Méněpráce - SO 02 - Komun...'!$C$119:$K$133</definedName>
    <definedName name="_xlnm._FilterDatabase" localSheetId="2" hidden="1">'Vícepráce - SO 02 - Komun...'!$C$117:$K$128</definedName>
    <definedName name="_xlnm.Print_Titles" localSheetId="1">'Méněpráce - SO 02 - Komun...'!$119:$119</definedName>
    <definedName name="_xlnm.Print_Titles" localSheetId="0">'Rekapitulace stavby'!$92:$92</definedName>
    <definedName name="_xlnm.Print_Titles" localSheetId="2">'Vícepráce - SO 02 - Komun...'!$117:$117</definedName>
    <definedName name="_xlnm.Print_Area" localSheetId="1">'Méněpráce - SO 02 - Komun...'!$C$4:$J$39,'Méněpráce - SO 02 - Komun...'!$C$50:$J$76,'Méněpráce - SO 02 - Komun...'!$C$82:$J$101,'Méněpráce - SO 02 - Komun...'!$C$107:$K$133</definedName>
    <definedName name="_xlnm.Print_Area" localSheetId="0">'Rekapitulace stavby'!$D$4:$AO$76,'Rekapitulace stavby'!$C$82:$AQ$97</definedName>
    <definedName name="_xlnm.Print_Area" localSheetId="2">'Vícepráce - SO 02 - Komun...'!$C$4:$J$39,'Vícepráce - SO 02 - Komun...'!$C$50:$J$76,'Vícepráce - SO 02 - Komun...'!$C$82:$J$99,'Vícepráce - SO 02 - Komun...'!$C$105:$K$128</definedName>
  </definedNames>
  <calcPr calcId="124519"/>
</workbook>
</file>

<file path=xl/calcChain.xml><?xml version="1.0" encoding="utf-8"?>
<calcChain xmlns="http://schemas.openxmlformats.org/spreadsheetml/2006/main">
  <c r="J37" i="3"/>
  <c r="J36"/>
  <c r="AY96" i="1" s="1"/>
  <c r="J35" i="3"/>
  <c r="AX96" i="1" s="1"/>
  <c r="BI127" i="3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F115"/>
  <c r="J114"/>
  <c r="F114"/>
  <c r="F112"/>
  <c r="E110"/>
  <c r="F92"/>
  <c r="J91"/>
  <c r="F91"/>
  <c r="F89"/>
  <c r="E87"/>
  <c r="J24"/>
  <c r="E24"/>
  <c r="J92"/>
  <c r="J23"/>
  <c r="J12"/>
  <c r="J112" s="1"/>
  <c r="E7"/>
  <c r="E108" s="1"/>
  <c r="J37" i="2"/>
  <c r="J36"/>
  <c r="AY95" i="1"/>
  <c r="J35" i="2"/>
  <c r="AX95" i="1"/>
  <c r="BI133" i="2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 s="1"/>
  <c r="R129"/>
  <c r="R128" s="1"/>
  <c r="P129"/>
  <c r="P128" s="1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F117"/>
  <c r="J116"/>
  <c r="F116"/>
  <c r="F114"/>
  <c r="E112"/>
  <c r="F92"/>
  <c r="J91"/>
  <c r="F91"/>
  <c r="F89"/>
  <c r="E87"/>
  <c r="J24"/>
  <c r="E24"/>
  <c r="J117" s="1"/>
  <c r="J23"/>
  <c r="J12"/>
  <c r="J114" s="1"/>
  <c r="E7"/>
  <c r="E85" s="1"/>
  <c r="L90" i="1"/>
  <c r="AM90"/>
  <c r="AM89"/>
  <c r="L89"/>
  <c r="AM87"/>
  <c r="L87"/>
  <c r="L85"/>
  <c r="L84"/>
  <c r="BK127" i="3"/>
  <c r="BK125"/>
  <c r="J122"/>
  <c r="J120"/>
  <c r="J132" i="2"/>
  <c r="J131"/>
  <c r="AS94" i="1"/>
  <c r="BK122" i="3"/>
  <c r="BK120"/>
  <c r="BK133" i="2"/>
  <c r="BK131"/>
  <c r="BK129"/>
  <c r="BK126"/>
  <c r="J123"/>
  <c r="BK122"/>
  <c r="J125" i="3"/>
  <c r="J125" i="2"/>
  <c r="J122"/>
  <c r="J127" i="3"/>
  <c r="J133" i="2"/>
  <c r="BK132"/>
  <c r="J129"/>
  <c r="J126"/>
  <c r="BK125"/>
  <c r="BK123"/>
  <c r="BK124" l="1"/>
  <c r="J124"/>
  <c r="J98"/>
  <c r="R130"/>
  <c r="R120" s="1"/>
  <c r="T121"/>
  <c r="R124"/>
  <c r="P130"/>
  <c r="T119" i="3"/>
  <c r="P124"/>
  <c r="BK121" i="2"/>
  <c r="P121"/>
  <c r="T124"/>
  <c r="T130"/>
  <c r="P119" i="3"/>
  <c r="P118"/>
  <c r="AU96" i="1" s="1"/>
  <c r="BK124" i="3"/>
  <c r="J124"/>
  <c r="J98"/>
  <c r="R124"/>
  <c r="R121" i="2"/>
  <c r="P124"/>
  <c r="BK130"/>
  <c r="J130" s="1"/>
  <c r="J100" s="1"/>
  <c r="BK119" i="3"/>
  <c r="J119" s="1"/>
  <c r="J97" s="1"/>
  <c r="R119"/>
  <c r="R118"/>
  <c r="T124"/>
  <c r="J89" i="2"/>
  <c r="J92"/>
  <c r="E85" i="3"/>
  <c r="BE122"/>
  <c r="E110" i="2"/>
  <c r="BE129"/>
  <c r="BE131"/>
  <c r="BE132"/>
  <c r="J89" i="3"/>
  <c r="J115"/>
  <c r="BE120"/>
  <c r="BE133" i="2"/>
  <c r="BE125" i="3"/>
  <c r="BE127"/>
  <c r="BE122" i="2"/>
  <c r="BE123"/>
  <c r="BE125"/>
  <c r="BE126"/>
  <c r="BK128"/>
  <c r="J128" s="1"/>
  <c r="J99" s="1"/>
  <c r="F35"/>
  <c r="BB95" i="1"/>
  <c r="F34" i="3"/>
  <c r="BA96" i="1" s="1"/>
  <c r="F37" i="2"/>
  <c r="BD95" i="1"/>
  <c r="J34" i="2"/>
  <c r="AW95" i="1" s="1"/>
  <c r="F36" i="3"/>
  <c r="BC96" i="1"/>
  <c r="F34" i="2"/>
  <c r="BA95" i="1" s="1"/>
  <c r="J34" i="3"/>
  <c r="AW96" i="1"/>
  <c r="F35" i="3"/>
  <c r="BB96" i="1" s="1"/>
  <c r="F37" i="3"/>
  <c r="BD96" i="1"/>
  <c r="F36" i="2"/>
  <c r="BC95" i="1" s="1"/>
  <c r="BK120" i="2" l="1"/>
  <c r="J120"/>
  <c r="J96"/>
  <c r="P120"/>
  <c r="AU95" i="1" s="1"/>
  <c r="AU94" s="1"/>
  <c r="T118" i="3"/>
  <c r="T120" i="2"/>
  <c r="J121"/>
  <c r="J97" s="1"/>
  <c r="BK118" i="3"/>
  <c r="J118"/>
  <c r="J96"/>
  <c r="F33" i="2"/>
  <c r="AZ95" i="1"/>
  <c r="BA94"/>
  <c r="W30" s="1"/>
  <c r="J33" i="2"/>
  <c r="AV95" i="1" s="1"/>
  <c r="AT95" s="1"/>
  <c r="BD94"/>
  <c r="W33"/>
  <c r="F33" i="3"/>
  <c r="AZ96" i="1"/>
  <c r="BC94"/>
  <c r="W32"/>
  <c r="BB94"/>
  <c r="W31" s="1"/>
  <c r="J33" i="3"/>
  <c r="AV96" i="1"/>
  <c r="AT96"/>
  <c r="AZ94" l="1"/>
  <c r="AV94"/>
  <c r="AK29"/>
  <c r="J30" i="2"/>
  <c r="AG95" i="1" s="1"/>
  <c r="AN95" s="1"/>
  <c r="J30" i="3"/>
  <c r="AG96" i="1" s="1"/>
  <c r="AN96" s="1"/>
  <c r="AY94"/>
  <c r="AW94"/>
  <c r="AK30" s="1"/>
  <c r="AX94"/>
  <c r="J39" i="2" l="1"/>
  <c r="J39" i="3"/>
  <c r="W29" i="1"/>
  <c r="AG94"/>
  <c r="AK26" s="1"/>
  <c r="AK35" s="1"/>
  <c r="AT94"/>
  <c r="AN94" l="1"/>
</calcChain>
</file>

<file path=xl/sharedStrings.xml><?xml version="1.0" encoding="utf-8"?>
<sst xmlns="http://schemas.openxmlformats.org/spreadsheetml/2006/main" count="635" uniqueCount="177">
  <si>
    <t>Export Komplet</t>
  </si>
  <si>
    <t/>
  </si>
  <si>
    <t>2.0</t>
  </si>
  <si>
    <t>False</t>
  </si>
  <si>
    <t>{ea40fa43-9042-469b-97ad-e9e6d06f1b97}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</si>
  <si>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</si>
  <si>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</si>
  <si>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</si>
  <si>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</si>
  <si>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</si>
  <si>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</si>
  <si>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</si>
  <si>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</si>
  <si>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ZL7</t>
  </si>
  <si>
    <t>Stavba:</t>
  </si>
  <si>
    <t>ZL7 - SP - SO 02 - Komunikace a zpevněné plochy</t>
  </si>
  <si>
    <t>KSO:</t>
  </si>
  <si>
    <t>CC-CZ:</t>
  </si>
  <si>
    <t>Místo:</t>
  </si>
  <si>
    <t xml:space="preserve"> </t>
  </si>
  <si>
    <t>Datum:</t>
  </si>
  <si>
    <t>17.6.2020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</si>
  <si>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</si>
  <si>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</si>
  <si>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</si>
  <si>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</si>
  <si>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</si>
  <si>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</si>
  <si>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</si>
  <si>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</si>
  <si>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</si>
  <si>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</si>
  <si>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</si>
  <si>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</si>
  <si>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</si>
  <si>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</si>
  <si>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</si>
  <si>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</si>
  <si>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</si>
  <si>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</si>
  <si>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</si>
  <si>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</si>
  <si>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</si>
  <si>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</si>
  <si>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</si>
  <si>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</si>
  <si>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</si>
  <si>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</si>
  <si>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</si>
  <si>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</si>
  <si>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</si>
  <si>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</si>
  <si>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</si>
  <si>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</si>
  <si>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</si>
  <si>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</si>
  <si>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</si>
  <si>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</si>
  <si>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</si>
  <si>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</si>
  <si>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</si>
  <si>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</si>
  <si>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</si>
  <si>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</si>
  <si>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</si>
  <si>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</si>
  <si>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</si>
  <si>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</si>
  <si>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</si>
  <si>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</si>
  <si>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</si>
  <si>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</si>
  <si>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</si>
  <si>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</si>
  <si>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</si>
  <si>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Méněpráce</t>
  </si>
  <si>
    <t>SO 02 - Komunikace a zpevněné plochy</t>
  </si>
  <si>
    <t>STA</t>
  </si>
  <si>
    <t>1</t>
  </si>
  <si>
    <t>{13c16030-c01a-4185-acda-50d6ec1971d2}</t>
  </si>
  <si>
    <t>2</t>
  </si>
  <si>
    <t>Vícepráce</t>
  </si>
  <si>
    <t>{51f7d66c-b6b5-4af3-96f8-57af720f03ae}</t>
  </si>
  <si>
    <t>KRYCÍ LIST SOUPISU PRACÍ</t>
  </si>
  <si>
    <t>Objekt:</t>
  </si>
  <si>
    <t>Méněpráce - SO 02 - Komunikace a zpevněné plochy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</si>
  <si>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</si>
  <si>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</si>
  <si>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</si>
  <si>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</si>
  <si>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</si>
  <si>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</si>
  <si>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</si>
  <si>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</si>
  <si>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</si>
  <si>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</si>
  <si>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</si>
  <si>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2 - Základy</t>
  </si>
  <si>
    <t>5 - Komunikace pozemní</t>
  </si>
  <si>
    <t>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</si>
  <si>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</si>
  <si>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</si>
  <si>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</si>
  <si>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</si>
  <si>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</si>
  <si>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</si>
  <si>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</si>
  <si>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</si>
  <si>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</si>
  <si>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</si>
  <si>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</si>
  <si>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</si>
  <si>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</si>
  <si>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</si>
  <si>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</si>
  <si>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</si>
  <si>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02943</t>
  </si>
  <si>
    <t>OSTATNÍ POŽADAVKY - VYPRACOVÁNÍ RDS</t>
  </si>
  <si>
    <t>KPL</t>
  </si>
  <si>
    <t>4</t>
  </si>
  <si>
    <t>-230140175</t>
  </si>
  <si>
    <t>02944</t>
  </si>
  <si>
    <t>OSTAT POŽADAVKY - DOKUMENTACE SKUTEČ PROVEDENÍ V DIGIT FORMĚ</t>
  </si>
  <si>
    <t>-811536377</t>
  </si>
  <si>
    <t>Základy</t>
  </si>
  <si>
    <t>3</t>
  </si>
  <si>
    <t>21150</t>
  </si>
  <si>
    <t>SANAČNÍ ŽEBRA Z KAMENIVA</t>
  </si>
  <si>
    <t>M3</t>
  </si>
  <si>
    <t>519291435</t>
  </si>
  <si>
    <t>21197</t>
  </si>
  <si>
    <t>OPLÁŠTĚNÍ ODVODŇOVACÍCH ŽEBER Z GEOTEXTILIE</t>
  </si>
  <si>
    <t>M2</t>
  </si>
  <si>
    <t>-262199050</t>
  </si>
  <si>
    <t>VV</t>
  </si>
  <si>
    <t>-12,8" z důvodu kořenu stromů byl rozsah ponížen</t>
  </si>
  <si>
    <t>5</t>
  </si>
  <si>
    <t>Komunikace pozemní</t>
  </si>
  <si>
    <t>582612</t>
  </si>
  <si>
    <t>KRYTY Z BETON DLAŽDIC SE ZÁMKEM ŠEDÝCH TL 80MM DO LOŽE Z KAM</t>
  </si>
  <si>
    <t>-915351586</t>
  </si>
  <si>
    <t>9</t>
  </si>
  <si>
    <t>Ostatní konstrukce a práce</t>
  </si>
  <si>
    <t>6</t>
  </si>
  <si>
    <t>914161</t>
  </si>
  <si>
    <t>DOPRAVNÍ ZNAČKY ZÁKLADNÍ VELIKOSTI HLINÍKOVÉ FÓLIE TŘ 1 - DODÁVKA A MONTÁŽ</t>
  </si>
  <si>
    <t>KUS</t>
  </si>
  <si>
    <t>-1958624567</t>
  </si>
  <si>
    <t>7</t>
  </si>
  <si>
    <t>914911</t>
  </si>
  <si>
    <t>SLOUPKY A STOJKY DOPRAVNÍCH ZNAČEK Z OCEL TRUBEK SE ZABETONOVÁNÍM - DODÁVKA A MONTÁŽ</t>
  </si>
  <si>
    <t>1325147143</t>
  </si>
  <si>
    <t>8</t>
  </si>
  <si>
    <t>917211</t>
  </si>
  <si>
    <t>ZÁHONOVÉ OBRUBY Z BETONOVÝCH OBRUBNÍKŮ ŠÍŘ 50MM</t>
  </si>
  <si>
    <t>M</t>
  </si>
  <si>
    <t>850485078</t>
  </si>
  <si>
    <t>Vícepráce - SO 02 - Komunikace a zpevněné plochy</t>
  </si>
  <si>
    <t>56335</t>
  </si>
  <si>
    <t>VOZOVKOVÉ VRSTVY ZE ŠTĚRKODRTI TL. DO 250MM</t>
  </si>
  <si>
    <t>-1128808526</t>
  </si>
  <si>
    <t>36,33-28,65"</t>
  </si>
  <si>
    <t>58221</t>
  </si>
  <si>
    <t>DLÁŽDĚNÉ KRYTY Z DROBNÝCH KOSTEK DO LOŽE Z KAMENIVA</t>
  </si>
  <si>
    <t>-2137875559</t>
  </si>
  <si>
    <t>18*0,52*2+2,3*3,4+1,3*1,3/2*2+3*2,7"pro vedeno místo zámkové dlažby</t>
  </si>
  <si>
    <t>916111123</t>
  </si>
  <si>
    <t>Osazení obruby z drobných kostek s boční opěrou do lože z betonu prostého (materiál v ploše)</t>
  </si>
  <si>
    <t>m</t>
  </si>
  <si>
    <t>CS ÚRS 2020 01</t>
  </si>
  <si>
    <t>669545347</t>
  </si>
  <si>
    <t>3+2,7+18*4+2,3*2+1,3</t>
  </si>
  <si>
    <t>916991121</t>
  </si>
  <si>
    <t>Lože pod obrubníky, krajníky nebo obruby z dlažebních kostek z betonu prostého</t>
  </si>
  <si>
    <t>m3</t>
  </si>
  <si>
    <t>-1830871643</t>
  </si>
  <si>
    <t>83,6*0,2*0,15"lože pod obruby z dlažebncíh kostek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</si>
</sst>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2" t="s">
        <v>5</v>
      </c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59" t="s">
        <v>13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61" t="s">
        <v>15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62" t="s">
        <v>1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3">
        <f>ROUND(AG94,2)</f>
        <v>-40154.239999999998</v>
      </c>
      <c r="AL26" s="164"/>
      <c r="AM26" s="164"/>
      <c r="AN26" s="164"/>
      <c r="AO26" s="16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65" t="s">
        <v>31</v>
      </c>
      <c r="M28" s="165"/>
      <c r="N28" s="165"/>
      <c r="O28" s="165"/>
      <c r="P28" s="165"/>
      <c r="Q28" s="26"/>
      <c r="R28" s="26"/>
      <c r="S28" s="26"/>
      <c r="T28" s="26"/>
      <c r="U28" s="26"/>
      <c r="V28" s="26"/>
      <c r="W28" s="165" t="s">
        <v>32</v>
      </c>
      <c r="X28" s="165"/>
      <c r="Y28" s="165"/>
      <c r="Z28" s="165"/>
      <c r="AA28" s="165"/>
      <c r="AB28" s="165"/>
      <c r="AC28" s="165"/>
      <c r="AD28" s="165"/>
      <c r="AE28" s="165"/>
      <c r="AF28" s="26"/>
      <c r="AG28" s="26"/>
      <c r="AH28" s="26"/>
      <c r="AI28" s="26"/>
      <c r="AJ28" s="26"/>
      <c r="AK28" s="165" t="s">
        <v>33</v>
      </c>
      <c r="AL28" s="165"/>
      <c r="AM28" s="165"/>
      <c r="AN28" s="165"/>
      <c r="AO28" s="165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68">
        <v>0.21</v>
      </c>
      <c r="M29" s="167"/>
      <c r="N29" s="167"/>
      <c r="O29" s="167"/>
      <c r="P29" s="167"/>
      <c r="W29" s="166">
        <f>ROUND(AZ94, 2)</f>
        <v>-40154.239999999998</v>
      </c>
      <c r="X29" s="167"/>
      <c r="Y29" s="167"/>
      <c r="Z29" s="167"/>
      <c r="AA29" s="167"/>
      <c r="AB29" s="167"/>
      <c r="AC29" s="167"/>
      <c r="AD29" s="167"/>
      <c r="AE29" s="167"/>
      <c r="AK29" s="166">
        <f>ROUND(AV94, 2)</f>
        <v>-8432.39</v>
      </c>
      <c r="AL29" s="167"/>
      <c r="AM29" s="167"/>
      <c r="AN29" s="167"/>
      <c r="AO29" s="167"/>
      <c r="AR29" s="31"/>
    </row>
    <row r="30" spans="1:71" s="3" customFormat="1" ht="14.45" customHeight="1">
      <c r="B30" s="31"/>
      <c r="F30" s="23" t="s">
        <v>36</v>
      </c>
      <c r="L30" s="168">
        <v>0.15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31"/>
    </row>
    <row r="31" spans="1:71" s="3" customFormat="1" ht="14.45" hidden="1" customHeight="1">
      <c r="B31" s="31"/>
      <c r="F31" s="23" t="s">
        <v>37</v>
      </c>
      <c r="L31" s="168">
        <v>0.21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31"/>
    </row>
    <row r="32" spans="1:71" s="3" customFormat="1" ht="14.45" hidden="1" customHeight="1">
      <c r="B32" s="31"/>
      <c r="F32" s="23" t="s">
        <v>38</v>
      </c>
      <c r="L32" s="168">
        <v>0.15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31"/>
    </row>
    <row r="33" spans="1:57" s="3" customFormat="1" ht="14.45" hidden="1" customHeight="1">
      <c r="B33" s="31"/>
      <c r="F33" s="23" t="s">
        <v>39</v>
      </c>
      <c r="L33" s="168">
        <v>0</v>
      </c>
      <c r="M33" s="167"/>
      <c r="N33" s="167"/>
      <c r="O33" s="167"/>
      <c r="P33" s="167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K33" s="166">
        <v>0</v>
      </c>
      <c r="AL33" s="167"/>
      <c r="AM33" s="167"/>
      <c r="AN33" s="167"/>
      <c r="AO33" s="167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69" t="s">
        <v>42</v>
      </c>
      <c r="Y35" s="170"/>
      <c r="Z35" s="170"/>
      <c r="AA35" s="170"/>
      <c r="AB35" s="170"/>
      <c r="AC35" s="34"/>
      <c r="AD35" s="34"/>
      <c r="AE35" s="34"/>
      <c r="AF35" s="34"/>
      <c r="AG35" s="34"/>
      <c r="AH35" s="34"/>
      <c r="AI35" s="34"/>
      <c r="AJ35" s="34"/>
      <c r="AK35" s="171">
        <f>SUM(AK26:AK33)</f>
        <v>-48586.63</v>
      </c>
      <c r="AL35" s="170"/>
      <c r="AM35" s="170"/>
      <c r="AN35" s="170"/>
      <c r="AO35" s="172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ZL7</v>
      </c>
      <c r="AR84" s="45"/>
    </row>
    <row r="85" spans="1:91" s="5" customFormat="1" ht="36.950000000000003" customHeight="1">
      <c r="B85" s="46"/>
      <c r="C85" s="47" t="s">
        <v>14</v>
      </c>
      <c r="L85" s="173" t="str">
        <f>K6</f>
        <v>ZL7 - SP - SO 02 - Komunikace a zpevněné plochy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K85" s="174"/>
      <c r="AL85" s="174"/>
      <c r="AM85" s="174"/>
      <c r="AN85" s="174"/>
      <c r="AO85" s="174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75" t="str">
        <f>IF(AN8= "","",AN8)</f>
        <v>17.6.2020</v>
      </c>
      <c r="AN87" s="175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76" t="str">
        <f>IF(E17="","",E17)</f>
        <v xml:space="preserve"> </v>
      </c>
      <c r="AN89" s="177"/>
      <c r="AO89" s="177"/>
      <c r="AP89" s="177"/>
      <c r="AQ89" s="26"/>
      <c r="AR89" s="27"/>
      <c r="AS89" s="178" t="s">
        <v>50</v>
      </c>
      <c r="AT89" s="179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76" t="str">
        <f>IF(E20="","",E20)</f>
        <v xml:space="preserve"> </v>
      </c>
      <c r="AN90" s="177"/>
      <c r="AO90" s="177"/>
      <c r="AP90" s="177"/>
      <c r="AQ90" s="26"/>
      <c r="AR90" s="27"/>
      <c r="AS90" s="180"/>
      <c r="AT90" s="181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0"/>
      <c r="AT91" s="181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2" t="s">
        <v>51</v>
      </c>
      <c r="D92" s="183"/>
      <c r="E92" s="183"/>
      <c r="F92" s="183"/>
      <c r="G92" s="183"/>
      <c r="H92" s="54"/>
      <c r="I92" s="184" t="s">
        <v>52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53</v>
      </c>
      <c r="AH92" s="183"/>
      <c r="AI92" s="183"/>
      <c r="AJ92" s="183"/>
      <c r="AK92" s="183"/>
      <c r="AL92" s="183"/>
      <c r="AM92" s="183"/>
      <c r="AN92" s="184" t="s">
        <v>54</v>
      </c>
      <c r="AO92" s="183"/>
      <c r="AP92" s="186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0">
        <f>ROUND(SUM(AG95:AG96),2)</f>
        <v>-40154.239999999998</v>
      </c>
      <c r="AH94" s="190"/>
      <c r="AI94" s="190"/>
      <c r="AJ94" s="190"/>
      <c r="AK94" s="190"/>
      <c r="AL94" s="190"/>
      <c r="AM94" s="190"/>
      <c r="AN94" s="191">
        <f>SUM(AG94,AT94)</f>
        <v>-48586.63</v>
      </c>
      <c r="AO94" s="191"/>
      <c r="AP94" s="191"/>
      <c r="AQ94" s="66" t="s">
        <v>1</v>
      </c>
      <c r="AR94" s="62"/>
      <c r="AS94" s="67">
        <f>ROUND(SUM(AS95:AS96),2)</f>
        <v>0</v>
      </c>
      <c r="AT94" s="68">
        <f>ROUND(SUM(AV94:AW94),2)</f>
        <v>-8432.39</v>
      </c>
      <c r="AU94" s="69">
        <f>ROUND(SUM(AU95:AU96),5)</f>
        <v>13.56494</v>
      </c>
      <c r="AV94" s="68">
        <f>ROUND(AZ94*L29,2)</f>
        <v>-8432.39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-40154.239999999998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24.75" customHeight="1">
      <c r="A95" s="73" t="s">
        <v>74</v>
      </c>
      <c r="B95" s="74"/>
      <c r="C95" s="75"/>
      <c r="D95" s="189" t="s">
        <v>75</v>
      </c>
      <c r="E95" s="189"/>
      <c r="F95" s="189"/>
      <c r="G95" s="189"/>
      <c r="H95" s="189"/>
      <c r="I95" s="76"/>
      <c r="J95" s="189" t="s">
        <v>76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'Méněpráce - SO 02 - Komun...'!J30</f>
        <v>-100742.3</v>
      </c>
      <c r="AH95" s="188"/>
      <c r="AI95" s="188"/>
      <c r="AJ95" s="188"/>
      <c r="AK95" s="188"/>
      <c r="AL95" s="188"/>
      <c r="AM95" s="188"/>
      <c r="AN95" s="187">
        <f>SUM(AG95,AT95)</f>
        <v>-121898.18000000001</v>
      </c>
      <c r="AO95" s="188"/>
      <c r="AP95" s="188"/>
      <c r="AQ95" s="77" t="s">
        <v>77</v>
      </c>
      <c r="AR95" s="74"/>
      <c r="AS95" s="78">
        <v>0</v>
      </c>
      <c r="AT95" s="79">
        <f>ROUND(SUM(AV95:AW95),2)</f>
        <v>-21155.88</v>
      </c>
      <c r="AU95" s="80">
        <f>'Méněpráce - SO 02 - Komun...'!P120</f>
        <v>0</v>
      </c>
      <c r="AV95" s="79">
        <f>'Méněpráce - SO 02 - Komun...'!J33</f>
        <v>-21155.88</v>
      </c>
      <c r="AW95" s="79">
        <f>'Méněpráce - SO 02 - Komun...'!J34</f>
        <v>0</v>
      </c>
      <c r="AX95" s="79">
        <f>'Méněpráce - SO 02 - Komun...'!J35</f>
        <v>0</v>
      </c>
      <c r="AY95" s="79">
        <f>'Méněpráce - SO 02 - Komun...'!J36</f>
        <v>0</v>
      </c>
      <c r="AZ95" s="79">
        <f>'Méněpráce - SO 02 - Komun...'!F33</f>
        <v>-100742.3</v>
      </c>
      <c r="BA95" s="79">
        <f>'Méněpráce - SO 02 - Komun...'!F34</f>
        <v>0</v>
      </c>
      <c r="BB95" s="79">
        <f>'Méněpráce - SO 02 - Komun...'!F35</f>
        <v>0</v>
      </c>
      <c r="BC95" s="79">
        <f>'Méněpráce - SO 02 - Komun...'!F36</f>
        <v>0</v>
      </c>
      <c r="BD95" s="81">
        <f>'Méněpráce - SO 02 - Komun...'!F37</f>
        <v>0</v>
      </c>
      <c r="BT95" s="82" t="s">
        <v>78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80</v>
      </c>
    </row>
    <row r="96" spans="1:91" s="7" customFormat="1" ht="24.75" customHeight="1">
      <c r="A96" s="73" t="s">
        <v>74</v>
      </c>
      <c r="B96" s="74"/>
      <c r="C96" s="75"/>
      <c r="D96" s="189" t="s">
        <v>81</v>
      </c>
      <c r="E96" s="189"/>
      <c r="F96" s="189"/>
      <c r="G96" s="189"/>
      <c r="H96" s="189"/>
      <c r="I96" s="76"/>
      <c r="J96" s="189" t="s">
        <v>76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7">
        <f>'Vícepráce - SO 02 - Komun...'!J30</f>
        <v>60588.06</v>
      </c>
      <c r="AH96" s="188"/>
      <c r="AI96" s="188"/>
      <c r="AJ96" s="188"/>
      <c r="AK96" s="188"/>
      <c r="AL96" s="188"/>
      <c r="AM96" s="188"/>
      <c r="AN96" s="187">
        <f>SUM(AG96,AT96)</f>
        <v>73311.55</v>
      </c>
      <c r="AO96" s="188"/>
      <c r="AP96" s="188"/>
      <c r="AQ96" s="77" t="s">
        <v>77</v>
      </c>
      <c r="AR96" s="74"/>
      <c r="AS96" s="83">
        <v>0</v>
      </c>
      <c r="AT96" s="84">
        <f>ROUND(SUM(AV96:AW96),2)</f>
        <v>12723.49</v>
      </c>
      <c r="AU96" s="85">
        <f>'Vícepráce - SO 02 - Komun...'!P118</f>
        <v>13.564935999999999</v>
      </c>
      <c r="AV96" s="84">
        <f>'Vícepráce - SO 02 - Komun...'!J33</f>
        <v>12723.49</v>
      </c>
      <c r="AW96" s="84">
        <f>'Vícepráce - SO 02 - Komun...'!J34</f>
        <v>0</v>
      </c>
      <c r="AX96" s="84">
        <f>'Vícepráce - SO 02 - Komun...'!J35</f>
        <v>0</v>
      </c>
      <c r="AY96" s="84">
        <f>'Vícepráce - SO 02 - Komun...'!J36</f>
        <v>0</v>
      </c>
      <c r="AZ96" s="84">
        <f>'Vícepráce - SO 02 - Komun...'!F33</f>
        <v>60588.06</v>
      </c>
      <c r="BA96" s="84">
        <f>'Vícepráce - SO 02 - Komun...'!F34</f>
        <v>0</v>
      </c>
      <c r="BB96" s="84">
        <f>'Vícepráce - SO 02 - Komun...'!F35</f>
        <v>0</v>
      </c>
      <c r="BC96" s="84">
        <f>'Vícepráce - SO 02 - Komun...'!F36</f>
        <v>0</v>
      </c>
      <c r="BD96" s="86">
        <f>'Vícepráce - SO 02 - Komun...'!F37</f>
        <v>0</v>
      </c>
      <c r="BT96" s="82" t="s">
        <v>78</v>
      </c>
      <c r="BV96" s="82" t="s">
        <v>72</v>
      </c>
      <c r="BW96" s="82" t="s">
        <v>82</v>
      </c>
      <c r="BX96" s="82" t="s">
        <v>4</v>
      </c>
      <c r="CL96" s="82" t="s">
        <v>1</v>
      </c>
      <c r="CM96" s="82" t="s">
        <v>80</v>
      </c>
    </row>
    <row r="97" spans="1:57" s="2" customFormat="1" ht="30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Méněpráce - SO 02 - Komun...'!C2" display="/"/>
    <hyperlink ref="A96" location="'Vícepráce - SO 02 - Komu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192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>
      <c r="B4" s="17"/>
      <c r="D4" s="18" t="s">
        <v>83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193" t="str">
        <f>'Rekapitulace stavby'!K6</f>
        <v>ZL7 - SP - SO 02 - Komunikace a zpevněné plochy</v>
      </c>
      <c r="F7" s="194"/>
      <c r="G7" s="194"/>
      <c r="H7" s="194"/>
      <c r="L7" s="17"/>
    </row>
    <row r="8" spans="1:46" s="2" customFormat="1" ht="12" customHeight="1">
      <c r="A8" s="26"/>
      <c r="B8" s="27"/>
      <c r="C8" s="26"/>
      <c r="D8" s="23" t="s">
        <v>84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3" t="s">
        <v>85</v>
      </c>
      <c r="F9" s="195"/>
      <c r="G9" s="195"/>
      <c r="H9" s="19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17.6.2020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86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">
        <v>87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88</v>
      </c>
      <c r="F18" s="26"/>
      <c r="G18" s="26"/>
      <c r="H18" s="26"/>
      <c r="I18" s="23" t="s">
        <v>24</v>
      </c>
      <c r="J18" s="21" t="s">
        <v>89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90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62" t="s">
        <v>1</v>
      </c>
      <c r="F27" s="162"/>
      <c r="G27" s="162"/>
      <c r="H27" s="16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ROUND(J120, 2)</f>
        <v>-100742.3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ROUND((SUM(BE120:BE133)),  2)</f>
        <v>-100742.3</v>
      </c>
      <c r="G33" s="26"/>
      <c r="H33" s="26"/>
      <c r="I33" s="95">
        <v>0.21</v>
      </c>
      <c r="J33" s="94">
        <f>ROUND(((SUM(BE120:BE133))*I33),  2)</f>
        <v>-21155.88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ROUND((SUM(BF120:BF133)),  2)</f>
        <v>0</v>
      </c>
      <c r="G34" s="26"/>
      <c r="H34" s="26"/>
      <c r="I34" s="95">
        <v>0.15</v>
      </c>
      <c r="J34" s="94">
        <f>ROUND(((SUM(BF120:BF133))*I34),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ROUND((SUM(BG120:BG133)),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ROUND((SUM(BH120:BH133)),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ROUND((SUM(BI120:BI133)),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-121898.18000000001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3" t="str">
        <f>E7</f>
        <v>ZL7 - SP - SO 02 - Komunikace a zpevněné plochy</v>
      </c>
      <c r="F85" s="194"/>
      <c r="G85" s="194"/>
      <c r="H85" s="19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3" t="str">
        <f>E9</f>
        <v>Méněpráce - SO 02 - Komunikace a zpevněné plochy</v>
      </c>
      <c r="F87" s="195"/>
      <c r="G87" s="195"/>
      <c r="H87" s="19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17.6.2020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22</v>
      </c>
      <c r="D91" s="26"/>
      <c r="E91" s="26"/>
      <c r="F91" s="21" t="str">
        <f>E15</f>
        <v>Sbor JB v Chrastavě, Bezručova 503, 46331 Chrastav</v>
      </c>
      <c r="G91" s="26"/>
      <c r="H91" s="26"/>
      <c r="I91" s="23" t="s">
        <v>26</v>
      </c>
      <c r="J91" s="24" t="str">
        <f>E21</f>
        <v>FS Vision, s.r.o. IČ: 22792902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TOMIVOS s.r.o.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92</v>
      </c>
      <c r="D94" s="96"/>
      <c r="E94" s="96"/>
      <c r="F94" s="96"/>
      <c r="G94" s="96"/>
      <c r="H94" s="96"/>
      <c r="I94" s="96"/>
      <c r="J94" s="105" t="s">
        <v>93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94</v>
      </c>
      <c r="D96" s="26"/>
      <c r="E96" s="26"/>
      <c r="F96" s="26"/>
      <c r="G96" s="26"/>
      <c r="H96" s="26"/>
      <c r="I96" s="26"/>
      <c r="J96" s="65">
        <f>J120</f>
        <v>-100742.3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95</v>
      </c>
    </row>
    <row r="97" spans="1:31" s="9" customFormat="1" ht="24.95" customHeight="1">
      <c r="B97" s="107"/>
      <c r="D97" s="108" t="s">
        <v>96</v>
      </c>
      <c r="E97" s="109"/>
      <c r="F97" s="109"/>
      <c r="G97" s="109"/>
      <c r="H97" s="109"/>
      <c r="I97" s="109"/>
      <c r="J97" s="110">
        <f>J121</f>
        <v>-8000</v>
      </c>
      <c r="L97" s="107"/>
    </row>
    <row r="98" spans="1:31" s="9" customFormat="1" ht="24.95" customHeight="1">
      <c r="B98" s="107"/>
      <c r="D98" s="108" t="s">
        <v>97</v>
      </c>
      <c r="E98" s="109"/>
      <c r="F98" s="109"/>
      <c r="G98" s="109"/>
      <c r="H98" s="109"/>
      <c r="I98" s="109"/>
      <c r="J98" s="110">
        <f>J124</f>
        <v>-36114</v>
      </c>
      <c r="L98" s="107"/>
    </row>
    <row r="99" spans="1:31" s="9" customFormat="1" ht="24.95" customHeight="1">
      <c r="B99" s="107"/>
      <c r="D99" s="108" t="s">
        <v>98</v>
      </c>
      <c r="E99" s="109"/>
      <c r="F99" s="109"/>
      <c r="G99" s="109"/>
      <c r="H99" s="109"/>
      <c r="I99" s="109"/>
      <c r="J99" s="110">
        <f>J128</f>
        <v>-25498.5</v>
      </c>
      <c r="L99" s="107"/>
    </row>
    <row r="100" spans="1:31" s="9" customFormat="1" ht="24.95" customHeight="1">
      <c r="B100" s="107"/>
      <c r="D100" s="108" t="s">
        <v>99</v>
      </c>
      <c r="E100" s="109"/>
      <c r="F100" s="109"/>
      <c r="G100" s="109"/>
      <c r="H100" s="109"/>
      <c r="I100" s="109"/>
      <c r="J100" s="110">
        <f>J130</f>
        <v>-31129.8</v>
      </c>
      <c r="L100" s="107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5" customHeight="1">
      <c r="A107" s="26"/>
      <c r="B107" s="27"/>
      <c r="C107" s="18" t="s">
        <v>100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93" t="str">
        <f>E7</f>
        <v>ZL7 - SP - SO 02 - Komunikace a zpevněné plochy</v>
      </c>
      <c r="F110" s="194"/>
      <c r="G110" s="194"/>
      <c r="H110" s="194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84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73" t="str">
        <f>E9</f>
        <v>Méněpráce - SO 02 - Komunikace a zpevněné plochy</v>
      </c>
      <c r="F112" s="195"/>
      <c r="G112" s="195"/>
      <c r="H112" s="195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18</v>
      </c>
      <c r="D114" s="26"/>
      <c r="E114" s="26"/>
      <c r="F114" s="21" t="str">
        <f>F12</f>
        <v xml:space="preserve"> </v>
      </c>
      <c r="G114" s="26"/>
      <c r="H114" s="26"/>
      <c r="I114" s="23" t="s">
        <v>20</v>
      </c>
      <c r="J114" s="49" t="str">
        <f>IF(J12="","",J12)</f>
        <v>17.6.2020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25.7" customHeight="1">
      <c r="A116" s="26"/>
      <c r="B116" s="27"/>
      <c r="C116" s="23" t="s">
        <v>22</v>
      </c>
      <c r="D116" s="26"/>
      <c r="E116" s="26"/>
      <c r="F116" s="21" t="str">
        <f>E15</f>
        <v>Sbor JB v Chrastavě, Bezručova 503, 46331 Chrastav</v>
      </c>
      <c r="G116" s="26"/>
      <c r="H116" s="26"/>
      <c r="I116" s="23" t="s">
        <v>26</v>
      </c>
      <c r="J116" s="24" t="str">
        <f>E21</f>
        <v>FS Vision, s.r.o. IČ: 22792902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25</v>
      </c>
      <c r="D117" s="26"/>
      <c r="E117" s="26"/>
      <c r="F117" s="21" t="str">
        <f>IF(E18="","",E18)</f>
        <v>TOMIVOS s.r.o.</v>
      </c>
      <c r="G117" s="26"/>
      <c r="H117" s="26"/>
      <c r="I117" s="23" t="s">
        <v>28</v>
      </c>
      <c r="J117" s="24" t="str">
        <f>E24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0" customFormat="1" ht="29.25" customHeight="1">
      <c r="A119" s="111"/>
      <c r="B119" s="112"/>
      <c r="C119" s="113" t="s">
        <v>101</v>
      </c>
      <c r="D119" s="114" t="s">
        <v>55</v>
      </c>
      <c r="E119" s="114" t="s">
        <v>51</v>
      </c>
      <c r="F119" s="114" t="s">
        <v>52</v>
      </c>
      <c r="G119" s="114" t="s">
        <v>102</v>
      </c>
      <c r="H119" s="114" t="s">
        <v>103</v>
      </c>
      <c r="I119" s="114" t="s">
        <v>104</v>
      </c>
      <c r="J119" s="114" t="s">
        <v>93</v>
      </c>
      <c r="K119" s="115" t="s">
        <v>105</v>
      </c>
      <c r="L119" s="116"/>
      <c r="M119" s="56" t="s">
        <v>1</v>
      </c>
      <c r="N119" s="57" t="s">
        <v>34</v>
      </c>
      <c r="O119" s="57" t="s">
        <v>106</v>
      </c>
      <c r="P119" s="57" t="s">
        <v>107</v>
      </c>
      <c r="Q119" s="57" t="s">
        <v>108</v>
      </c>
      <c r="R119" s="57" t="s">
        <v>109</v>
      </c>
      <c r="S119" s="57" t="s">
        <v>110</v>
      </c>
      <c r="T119" s="58" t="s">
        <v>111</v>
      </c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</row>
    <row r="120" spans="1:65" s="2" customFormat="1" ht="22.9" customHeight="1">
      <c r="A120" s="26"/>
      <c r="B120" s="27"/>
      <c r="C120" s="63" t="s">
        <v>112</v>
      </c>
      <c r="D120" s="26"/>
      <c r="E120" s="26"/>
      <c r="F120" s="26"/>
      <c r="G120" s="26"/>
      <c r="H120" s="26"/>
      <c r="I120" s="26"/>
      <c r="J120" s="117">
        <f>BK120</f>
        <v>-100742.3</v>
      </c>
      <c r="K120" s="26"/>
      <c r="L120" s="27"/>
      <c r="M120" s="59"/>
      <c r="N120" s="50"/>
      <c r="O120" s="60"/>
      <c r="P120" s="118">
        <f>P121+P124+P128+P130</f>
        <v>0</v>
      </c>
      <c r="Q120" s="60"/>
      <c r="R120" s="118">
        <f>R121+R124+R128+R130</f>
        <v>0</v>
      </c>
      <c r="S120" s="60"/>
      <c r="T120" s="119">
        <f>T121+T124+T128+T130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69</v>
      </c>
      <c r="AU120" s="14" t="s">
        <v>95</v>
      </c>
      <c r="BK120" s="120">
        <f>BK121+BK124+BK128+BK130</f>
        <v>-100742.3</v>
      </c>
    </row>
    <row r="121" spans="1:65" s="11" customFormat="1" ht="25.9" customHeight="1">
      <c r="B121" s="121"/>
      <c r="D121" s="122" t="s">
        <v>69</v>
      </c>
      <c r="E121" s="123" t="s">
        <v>70</v>
      </c>
      <c r="F121" s="123" t="s">
        <v>113</v>
      </c>
      <c r="J121" s="124">
        <f>BK121</f>
        <v>-8000</v>
      </c>
      <c r="L121" s="121"/>
      <c r="M121" s="125"/>
      <c r="N121" s="126"/>
      <c r="O121" s="126"/>
      <c r="P121" s="127">
        <f>SUM(P122:P123)</f>
        <v>0</v>
      </c>
      <c r="Q121" s="126"/>
      <c r="R121" s="127">
        <f>SUM(R122:R123)</f>
        <v>0</v>
      </c>
      <c r="S121" s="126"/>
      <c r="T121" s="128">
        <f>SUM(T122:T123)</f>
        <v>0</v>
      </c>
      <c r="AR121" s="122" t="s">
        <v>78</v>
      </c>
      <c r="AT121" s="129" t="s">
        <v>69</v>
      </c>
      <c r="AU121" s="129" t="s">
        <v>70</v>
      </c>
      <c r="AY121" s="122" t="s">
        <v>114</v>
      </c>
      <c r="BK121" s="130">
        <f>SUM(BK122:BK123)</f>
        <v>-8000</v>
      </c>
    </row>
    <row r="122" spans="1:65" s="2" customFormat="1" ht="16.5" customHeight="1">
      <c r="A122" s="26"/>
      <c r="B122" s="131"/>
      <c r="C122" s="132" t="s">
        <v>78</v>
      </c>
      <c r="D122" s="132" t="s">
        <v>115</v>
      </c>
      <c r="E122" s="133" t="s">
        <v>116</v>
      </c>
      <c r="F122" s="134" t="s">
        <v>117</v>
      </c>
      <c r="G122" s="135" t="s">
        <v>118</v>
      </c>
      <c r="H122" s="136">
        <v>-1</v>
      </c>
      <c r="I122" s="137">
        <v>5000</v>
      </c>
      <c r="J122" s="137">
        <f>ROUND(I122*H122,2)</f>
        <v>-5000</v>
      </c>
      <c r="K122" s="134" t="s">
        <v>1</v>
      </c>
      <c r="L122" s="27"/>
      <c r="M122" s="138" t="s">
        <v>1</v>
      </c>
      <c r="N122" s="139" t="s">
        <v>35</v>
      </c>
      <c r="O122" s="140">
        <v>0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2" t="s">
        <v>119</v>
      </c>
      <c r="AT122" s="142" t="s">
        <v>115</v>
      </c>
      <c r="AU122" s="142" t="s">
        <v>78</v>
      </c>
      <c r="AY122" s="14" t="s">
        <v>114</v>
      </c>
      <c r="BE122" s="143">
        <f>IF(N122="základní",J122,0)</f>
        <v>-5000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4" t="s">
        <v>78</v>
      </c>
      <c r="BK122" s="143">
        <f>ROUND(I122*H122,2)</f>
        <v>-5000</v>
      </c>
      <c r="BL122" s="14" t="s">
        <v>119</v>
      </c>
      <c r="BM122" s="142" t="s">
        <v>120</v>
      </c>
    </row>
    <row r="123" spans="1:65" s="2" customFormat="1" ht="16.5" customHeight="1">
      <c r="A123" s="26"/>
      <c r="B123" s="131"/>
      <c r="C123" s="132" t="s">
        <v>80</v>
      </c>
      <c r="D123" s="132" t="s">
        <v>115</v>
      </c>
      <c r="E123" s="133" t="s">
        <v>121</v>
      </c>
      <c r="F123" s="134" t="s">
        <v>122</v>
      </c>
      <c r="G123" s="135" t="s">
        <v>118</v>
      </c>
      <c r="H123" s="136">
        <v>-1</v>
      </c>
      <c r="I123" s="137">
        <v>3000</v>
      </c>
      <c r="J123" s="137">
        <f>ROUND(I123*H123,2)</f>
        <v>-3000</v>
      </c>
      <c r="K123" s="134" t="s">
        <v>1</v>
      </c>
      <c r="L123" s="27"/>
      <c r="M123" s="138" t="s">
        <v>1</v>
      </c>
      <c r="N123" s="139" t="s">
        <v>35</v>
      </c>
      <c r="O123" s="140">
        <v>0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2" t="s">
        <v>119</v>
      </c>
      <c r="AT123" s="142" t="s">
        <v>115</v>
      </c>
      <c r="AU123" s="142" t="s">
        <v>78</v>
      </c>
      <c r="AY123" s="14" t="s">
        <v>114</v>
      </c>
      <c r="BE123" s="143">
        <f>IF(N123="základní",J123,0)</f>
        <v>-3000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4" t="s">
        <v>78</v>
      </c>
      <c r="BK123" s="143">
        <f>ROUND(I123*H123,2)</f>
        <v>-3000</v>
      </c>
      <c r="BL123" s="14" t="s">
        <v>119</v>
      </c>
      <c r="BM123" s="142" t="s">
        <v>123</v>
      </c>
    </row>
    <row r="124" spans="1:65" s="11" customFormat="1" ht="25.9" customHeight="1">
      <c r="B124" s="121"/>
      <c r="D124" s="122" t="s">
        <v>69</v>
      </c>
      <c r="E124" s="123" t="s">
        <v>80</v>
      </c>
      <c r="F124" s="123" t="s">
        <v>124</v>
      </c>
      <c r="J124" s="124">
        <f>BK124</f>
        <v>-36114</v>
      </c>
      <c r="L124" s="121"/>
      <c r="M124" s="125"/>
      <c r="N124" s="126"/>
      <c r="O124" s="126"/>
      <c r="P124" s="127">
        <f>SUM(P125:P127)</f>
        <v>0</v>
      </c>
      <c r="Q124" s="126"/>
      <c r="R124" s="127">
        <f>SUM(R125:R127)</f>
        <v>0</v>
      </c>
      <c r="S124" s="126"/>
      <c r="T124" s="128">
        <f>SUM(T125:T127)</f>
        <v>0</v>
      </c>
      <c r="AR124" s="122" t="s">
        <v>78</v>
      </c>
      <c r="AT124" s="129" t="s">
        <v>69</v>
      </c>
      <c r="AU124" s="129" t="s">
        <v>70</v>
      </c>
      <c r="AY124" s="122" t="s">
        <v>114</v>
      </c>
      <c r="BK124" s="130">
        <f>SUM(BK125:BK127)</f>
        <v>-36114</v>
      </c>
    </row>
    <row r="125" spans="1:65" s="2" customFormat="1" ht="16.5" customHeight="1">
      <c r="A125" s="26"/>
      <c r="B125" s="131"/>
      <c r="C125" s="132" t="s">
        <v>125</v>
      </c>
      <c r="D125" s="132" t="s">
        <v>115</v>
      </c>
      <c r="E125" s="133" t="s">
        <v>126</v>
      </c>
      <c r="F125" s="134" t="s">
        <v>127</v>
      </c>
      <c r="G125" s="135" t="s">
        <v>128</v>
      </c>
      <c r="H125" s="136">
        <v>-6.5</v>
      </c>
      <c r="I125" s="137">
        <v>5300</v>
      </c>
      <c r="J125" s="137">
        <f>ROUND(I125*H125,2)</f>
        <v>-34450</v>
      </c>
      <c r="K125" s="134" t="s">
        <v>1</v>
      </c>
      <c r="L125" s="27"/>
      <c r="M125" s="138" t="s">
        <v>1</v>
      </c>
      <c r="N125" s="139" t="s">
        <v>35</v>
      </c>
      <c r="O125" s="140">
        <v>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2" t="s">
        <v>119</v>
      </c>
      <c r="AT125" s="142" t="s">
        <v>115</v>
      </c>
      <c r="AU125" s="142" t="s">
        <v>78</v>
      </c>
      <c r="AY125" s="14" t="s">
        <v>114</v>
      </c>
      <c r="BE125" s="143">
        <f>IF(N125="základní",J125,0)</f>
        <v>-34450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4" t="s">
        <v>78</v>
      </c>
      <c r="BK125" s="143">
        <f>ROUND(I125*H125,2)</f>
        <v>-34450</v>
      </c>
      <c r="BL125" s="14" t="s">
        <v>119</v>
      </c>
      <c r="BM125" s="142" t="s">
        <v>129</v>
      </c>
    </row>
    <row r="126" spans="1:65" s="2" customFormat="1" ht="16.5" customHeight="1">
      <c r="A126" s="26"/>
      <c r="B126" s="131"/>
      <c r="C126" s="132" t="s">
        <v>119</v>
      </c>
      <c r="D126" s="132" t="s">
        <v>115</v>
      </c>
      <c r="E126" s="133" t="s">
        <v>130</v>
      </c>
      <c r="F126" s="134" t="s">
        <v>131</v>
      </c>
      <c r="G126" s="135" t="s">
        <v>132</v>
      </c>
      <c r="H126" s="136">
        <v>-12.8</v>
      </c>
      <c r="I126" s="137">
        <v>130</v>
      </c>
      <c r="J126" s="137">
        <f>ROUND(I126*H126,2)</f>
        <v>-1664</v>
      </c>
      <c r="K126" s="134" t="s">
        <v>1</v>
      </c>
      <c r="L126" s="27"/>
      <c r="M126" s="138" t="s">
        <v>1</v>
      </c>
      <c r="N126" s="139" t="s">
        <v>35</v>
      </c>
      <c r="O126" s="140">
        <v>0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2" t="s">
        <v>119</v>
      </c>
      <c r="AT126" s="142" t="s">
        <v>115</v>
      </c>
      <c r="AU126" s="142" t="s">
        <v>78</v>
      </c>
      <c r="AY126" s="14" t="s">
        <v>114</v>
      </c>
      <c r="BE126" s="143">
        <f>IF(N126="základní",J126,0)</f>
        <v>-1664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4" t="s">
        <v>78</v>
      </c>
      <c r="BK126" s="143">
        <f>ROUND(I126*H126,2)</f>
        <v>-1664</v>
      </c>
      <c r="BL126" s="14" t="s">
        <v>119</v>
      </c>
      <c r="BM126" s="142" t="s">
        <v>133</v>
      </c>
    </row>
    <row r="127" spans="1:65" s="12" customFormat="1" ht="11.25">
      <c r="B127" s="144"/>
      <c r="D127" s="145" t="s">
        <v>134</v>
      </c>
      <c r="E127" s="146" t="s">
        <v>1</v>
      </c>
      <c r="F127" s="147" t="s">
        <v>135</v>
      </c>
      <c r="H127" s="148">
        <v>-12.8</v>
      </c>
      <c r="L127" s="144"/>
      <c r="M127" s="149"/>
      <c r="N127" s="150"/>
      <c r="O127" s="150"/>
      <c r="P127" s="150"/>
      <c r="Q127" s="150"/>
      <c r="R127" s="150"/>
      <c r="S127" s="150"/>
      <c r="T127" s="151"/>
      <c r="AT127" s="146" t="s">
        <v>134</v>
      </c>
      <c r="AU127" s="146" t="s">
        <v>78</v>
      </c>
      <c r="AV127" s="12" t="s">
        <v>80</v>
      </c>
      <c r="AW127" s="12" t="s">
        <v>27</v>
      </c>
      <c r="AX127" s="12" t="s">
        <v>78</v>
      </c>
      <c r="AY127" s="146" t="s">
        <v>114</v>
      </c>
    </row>
    <row r="128" spans="1:65" s="11" customFormat="1" ht="25.9" customHeight="1">
      <c r="B128" s="121"/>
      <c r="D128" s="122" t="s">
        <v>69</v>
      </c>
      <c r="E128" s="123" t="s">
        <v>136</v>
      </c>
      <c r="F128" s="123" t="s">
        <v>137</v>
      </c>
      <c r="J128" s="124">
        <f>BK128</f>
        <v>-25498.5</v>
      </c>
      <c r="L128" s="121"/>
      <c r="M128" s="125"/>
      <c r="N128" s="126"/>
      <c r="O128" s="126"/>
      <c r="P128" s="127">
        <f>P129</f>
        <v>0</v>
      </c>
      <c r="Q128" s="126"/>
      <c r="R128" s="127">
        <f>R129</f>
        <v>0</v>
      </c>
      <c r="S128" s="126"/>
      <c r="T128" s="128">
        <f>T129</f>
        <v>0</v>
      </c>
      <c r="AR128" s="122" t="s">
        <v>78</v>
      </c>
      <c r="AT128" s="129" t="s">
        <v>69</v>
      </c>
      <c r="AU128" s="129" t="s">
        <v>70</v>
      </c>
      <c r="AY128" s="122" t="s">
        <v>114</v>
      </c>
      <c r="BK128" s="130">
        <f>BK129</f>
        <v>-25498.5</v>
      </c>
    </row>
    <row r="129" spans="1:65" s="2" customFormat="1" ht="16.5" customHeight="1">
      <c r="A129" s="26"/>
      <c r="B129" s="131"/>
      <c r="C129" s="132" t="s">
        <v>136</v>
      </c>
      <c r="D129" s="132" t="s">
        <v>115</v>
      </c>
      <c r="E129" s="133" t="s">
        <v>138</v>
      </c>
      <c r="F129" s="134" t="s">
        <v>139</v>
      </c>
      <c r="G129" s="135" t="s">
        <v>132</v>
      </c>
      <c r="H129" s="136">
        <v>-28.65</v>
      </c>
      <c r="I129" s="137">
        <v>890</v>
      </c>
      <c r="J129" s="137">
        <f>ROUND(I129*H129,2)</f>
        <v>-25498.5</v>
      </c>
      <c r="K129" s="134" t="s">
        <v>1</v>
      </c>
      <c r="L129" s="27"/>
      <c r="M129" s="138" t="s">
        <v>1</v>
      </c>
      <c r="N129" s="139" t="s">
        <v>35</v>
      </c>
      <c r="O129" s="140">
        <v>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2" t="s">
        <v>119</v>
      </c>
      <c r="AT129" s="142" t="s">
        <v>115</v>
      </c>
      <c r="AU129" s="142" t="s">
        <v>78</v>
      </c>
      <c r="AY129" s="14" t="s">
        <v>114</v>
      </c>
      <c r="BE129" s="143">
        <f>IF(N129="základní",J129,0)</f>
        <v>-25498.5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4" t="s">
        <v>78</v>
      </c>
      <c r="BK129" s="143">
        <f>ROUND(I129*H129,2)</f>
        <v>-25498.5</v>
      </c>
      <c r="BL129" s="14" t="s">
        <v>119</v>
      </c>
      <c r="BM129" s="142" t="s">
        <v>140</v>
      </c>
    </row>
    <row r="130" spans="1:65" s="11" customFormat="1" ht="25.9" customHeight="1">
      <c r="B130" s="121"/>
      <c r="D130" s="122" t="s">
        <v>69</v>
      </c>
      <c r="E130" s="123" t="s">
        <v>141</v>
      </c>
      <c r="F130" s="123" t="s">
        <v>142</v>
      </c>
      <c r="J130" s="124">
        <f>BK130</f>
        <v>-31129.8</v>
      </c>
      <c r="L130" s="121"/>
      <c r="M130" s="125"/>
      <c r="N130" s="126"/>
      <c r="O130" s="126"/>
      <c r="P130" s="127">
        <f>SUM(P131:P133)</f>
        <v>0</v>
      </c>
      <c r="Q130" s="126"/>
      <c r="R130" s="127">
        <f>SUM(R131:R133)</f>
        <v>0</v>
      </c>
      <c r="S130" s="126"/>
      <c r="T130" s="128">
        <f>SUM(T131:T133)</f>
        <v>0</v>
      </c>
      <c r="AR130" s="122" t="s">
        <v>78</v>
      </c>
      <c r="AT130" s="129" t="s">
        <v>69</v>
      </c>
      <c r="AU130" s="129" t="s">
        <v>70</v>
      </c>
      <c r="AY130" s="122" t="s">
        <v>114</v>
      </c>
      <c r="BK130" s="130">
        <f>SUM(BK131:BK133)</f>
        <v>-31129.8</v>
      </c>
    </row>
    <row r="131" spans="1:65" s="2" customFormat="1" ht="16.5" customHeight="1">
      <c r="A131" s="26"/>
      <c r="B131" s="131"/>
      <c r="C131" s="132" t="s">
        <v>143</v>
      </c>
      <c r="D131" s="132" t="s">
        <v>115</v>
      </c>
      <c r="E131" s="133" t="s">
        <v>144</v>
      </c>
      <c r="F131" s="134" t="s">
        <v>145</v>
      </c>
      <c r="G131" s="135" t="s">
        <v>146</v>
      </c>
      <c r="H131" s="136">
        <v>-2</v>
      </c>
      <c r="I131" s="137">
        <v>1420</v>
      </c>
      <c r="J131" s="137">
        <f>ROUND(I131*H131,2)</f>
        <v>-2840</v>
      </c>
      <c r="K131" s="134" t="s">
        <v>1</v>
      </c>
      <c r="L131" s="27"/>
      <c r="M131" s="138" t="s">
        <v>1</v>
      </c>
      <c r="N131" s="139" t="s">
        <v>35</v>
      </c>
      <c r="O131" s="140">
        <v>0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2" t="s">
        <v>119</v>
      </c>
      <c r="AT131" s="142" t="s">
        <v>115</v>
      </c>
      <c r="AU131" s="142" t="s">
        <v>78</v>
      </c>
      <c r="AY131" s="14" t="s">
        <v>114</v>
      </c>
      <c r="BE131" s="143">
        <f>IF(N131="základní",J131,0)</f>
        <v>-2840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4" t="s">
        <v>78</v>
      </c>
      <c r="BK131" s="143">
        <f>ROUND(I131*H131,2)</f>
        <v>-2840</v>
      </c>
      <c r="BL131" s="14" t="s">
        <v>119</v>
      </c>
      <c r="BM131" s="142" t="s">
        <v>147</v>
      </c>
    </row>
    <row r="132" spans="1:65" s="2" customFormat="1" ht="16.5" customHeight="1">
      <c r="A132" s="26"/>
      <c r="B132" s="131"/>
      <c r="C132" s="132" t="s">
        <v>148</v>
      </c>
      <c r="D132" s="132" t="s">
        <v>115</v>
      </c>
      <c r="E132" s="133" t="s">
        <v>149</v>
      </c>
      <c r="F132" s="134" t="s">
        <v>150</v>
      </c>
      <c r="G132" s="135" t="s">
        <v>146</v>
      </c>
      <c r="H132" s="136">
        <v>-1</v>
      </c>
      <c r="I132" s="137">
        <v>2300</v>
      </c>
      <c r="J132" s="137">
        <f>ROUND(I132*H132,2)</f>
        <v>-2300</v>
      </c>
      <c r="K132" s="134" t="s">
        <v>1</v>
      </c>
      <c r="L132" s="27"/>
      <c r="M132" s="138" t="s">
        <v>1</v>
      </c>
      <c r="N132" s="139" t="s">
        <v>35</v>
      </c>
      <c r="O132" s="140">
        <v>0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2" t="s">
        <v>119</v>
      </c>
      <c r="AT132" s="142" t="s">
        <v>115</v>
      </c>
      <c r="AU132" s="142" t="s">
        <v>78</v>
      </c>
      <c r="AY132" s="14" t="s">
        <v>114</v>
      </c>
      <c r="BE132" s="143">
        <f>IF(N132="základní",J132,0)</f>
        <v>-2300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4" t="s">
        <v>78</v>
      </c>
      <c r="BK132" s="143">
        <f>ROUND(I132*H132,2)</f>
        <v>-2300</v>
      </c>
      <c r="BL132" s="14" t="s">
        <v>119</v>
      </c>
      <c r="BM132" s="142" t="s">
        <v>151</v>
      </c>
    </row>
    <row r="133" spans="1:65" s="2" customFormat="1" ht="16.5" customHeight="1">
      <c r="A133" s="26"/>
      <c r="B133" s="131"/>
      <c r="C133" s="132" t="s">
        <v>152</v>
      </c>
      <c r="D133" s="132" t="s">
        <v>115</v>
      </c>
      <c r="E133" s="133" t="s">
        <v>153</v>
      </c>
      <c r="F133" s="134" t="s">
        <v>154</v>
      </c>
      <c r="G133" s="135" t="s">
        <v>155</v>
      </c>
      <c r="H133" s="136">
        <v>-89.62</v>
      </c>
      <c r="I133" s="137">
        <v>290</v>
      </c>
      <c r="J133" s="137">
        <f>ROUND(I133*H133,2)</f>
        <v>-25989.8</v>
      </c>
      <c r="K133" s="134" t="s">
        <v>1</v>
      </c>
      <c r="L133" s="27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2" t="s">
        <v>119</v>
      </c>
      <c r="AT133" s="142" t="s">
        <v>115</v>
      </c>
      <c r="AU133" s="142" t="s">
        <v>78</v>
      </c>
      <c r="AY133" s="14" t="s">
        <v>114</v>
      </c>
      <c r="BE133" s="143">
        <f>IF(N133="základní",J133,0)</f>
        <v>-25989.8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4" t="s">
        <v>78</v>
      </c>
      <c r="BK133" s="143">
        <f>ROUND(I133*H133,2)</f>
        <v>-25989.8</v>
      </c>
      <c r="BL133" s="14" t="s">
        <v>119</v>
      </c>
      <c r="BM133" s="142" t="s">
        <v>156</v>
      </c>
    </row>
    <row r="134" spans="1:65" s="2" customFormat="1" ht="6.95" customHeight="1">
      <c r="A134" s="26"/>
      <c r="B134" s="41"/>
      <c r="C134" s="42"/>
      <c r="D134" s="42"/>
      <c r="E134" s="42"/>
      <c r="F134" s="42"/>
      <c r="G134" s="42"/>
      <c r="H134" s="42"/>
      <c r="I134" s="42"/>
      <c r="J134" s="42"/>
      <c r="K134" s="42"/>
      <c r="L134" s="27"/>
      <c r="M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</sheetData>
  <autoFilter ref="C119:K133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192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>
      <c r="B4" s="17"/>
      <c r="D4" s="18" t="s">
        <v>83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193" t="str">
        <f>'Rekapitulace stavby'!K6</f>
        <v>ZL7 - SP - SO 02 - Komunikace a zpevněné plochy</v>
      </c>
      <c r="F7" s="194"/>
      <c r="G7" s="194"/>
      <c r="H7" s="194"/>
      <c r="L7" s="17"/>
    </row>
    <row r="8" spans="1:46" s="2" customFormat="1" ht="12" customHeight="1">
      <c r="A8" s="26"/>
      <c r="B8" s="27"/>
      <c r="C8" s="26"/>
      <c r="D8" s="23" t="s">
        <v>84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3" t="s">
        <v>157</v>
      </c>
      <c r="F9" s="195"/>
      <c r="G9" s="195"/>
      <c r="H9" s="19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17.6.2020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86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23</v>
      </c>
      <c r="J17" s="21" t="s">
        <v>87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88</v>
      </c>
      <c r="F18" s="26"/>
      <c r="G18" s="26"/>
      <c r="H18" s="26"/>
      <c r="I18" s="23" t="s">
        <v>24</v>
      </c>
      <c r="J18" s="21" t="s">
        <v>89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23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90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62" t="s">
        <v>1</v>
      </c>
      <c r="F27" s="162"/>
      <c r="G27" s="162"/>
      <c r="H27" s="16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ROUND(J118, 2)</f>
        <v>60588.06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ROUND((SUM(BE118:BE128)),  2)</f>
        <v>60588.06</v>
      </c>
      <c r="G33" s="26"/>
      <c r="H33" s="26"/>
      <c r="I33" s="95">
        <v>0.21</v>
      </c>
      <c r="J33" s="94">
        <f>ROUND(((SUM(BE118:BE128))*I33),  2)</f>
        <v>12723.49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ROUND((SUM(BF118:BF128)),  2)</f>
        <v>0</v>
      </c>
      <c r="G34" s="26"/>
      <c r="H34" s="26"/>
      <c r="I34" s="95">
        <v>0.15</v>
      </c>
      <c r="J34" s="94">
        <f>ROUND(((SUM(BF118:BF128))*I34),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ROUND((SUM(BG118:BG128)),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ROUND((SUM(BH118:BH128)),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ROUND((SUM(BI118:BI128)),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73311.55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3" t="str">
        <f>E7</f>
        <v>ZL7 - SP - SO 02 - Komunikace a zpevněné plochy</v>
      </c>
      <c r="F85" s="194"/>
      <c r="G85" s="194"/>
      <c r="H85" s="19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84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3" t="str">
        <f>E9</f>
        <v>Vícepráce - SO 02 - Komunikace a zpevněné plochy</v>
      </c>
      <c r="F87" s="195"/>
      <c r="G87" s="195"/>
      <c r="H87" s="19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 t="str">
        <f>IF(J12="","",J12)</f>
        <v>17.6.2020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22</v>
      </c>
      <c r="D91" s="26"/>
      <c r="E91" s="26"/>
      <c r="F91" s="21" t="str">
        <f>E15</f>
        <v>Sbor JB v Chrastavě, Bezručova 503, 46331 Chrastav</v>
      </c>
      <c r="G91" s="26"/>
      <c r="H91" s="26"/>
      <c r="I91" s="23" t="s">
        <v>26</v>
      </c>
      <c r="J91" s="24" t="str">
        <f>E21</f>
        <v>FS Vision, s.r.o. IČ: 22792902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TOMIVOS s.r.o.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92</v>
      </c>
      <c r="D94" s="96"/>
      <c r="E94" s="96"/>
      <c r="F94" s="96"/>
      <c r="G94" s="96"/>
      <c r="H94" s="96"/>
      <c r="I94" s="96"/>
      <c r="J94" s="105" t="s">
        <v>93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94</v>
      </c>
      <c r="D96" s="26"/>
      <c r="E96" s="26"/>
      <c r="F96" s="26"/>
      <c r="G96" s="26"/>
      <c r="H96" s="26"/>
      <c r="I96" s="26"/>
      <c r="J96" s="65">
        <f>J118</f>
        <v>60588.06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95</v>
      </c>
    </row>
    <row r="97" spans="1:31" s="9" customFormat="1" ht="24.95" customHeight="1">
      <c r="B97" s="107"/>
      <c r="D97" s="108" t="s">
        <v>98</v>
      </c>
      <c r="E97" s="109"/>
      <c r="F97" s="109"/>
      <c r="G97" s="109"/>
      <c r="H97" s="109"/>
      <c r="I97" s="109"/>
      <c r="J97" s="110">
        <f>J119</f>
        <v>41602.5</v>
      </c>
      <c r="L97" s="107"/>
    </row>
    <row r="98" spans="1:31" s="9" customFormat="1" ht="24.95" customHeight="1">
      <c r="B98" s="107"/>
      <c r="D98" s="108" t="s">
        <v>99</v>
      </c>
      <c r="E98" s="109"/>
      <c r="F98" s="109"/>
      <c r="G98" s="109"/>
      <c r="H98" s="109"/>
      <c r="I98" s="109"/>
      <c r="J98" s="110">
        <f>J124</f>
        <v>18985.559999999998</v>
      </c>
      <c r="L98" s="107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100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14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93" t="str">
        <f>E7</f>
        <v>ZL7 - SP - SO 02 - Komunikace a zpevněné plochy</v>
      </c>
      <c r="F108" s="194"/>
      <c r="G108" s="194"/>
      <c r="H108" s="194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84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73" t="str">
        <f>E9</f>
        <v>Vícepráce - SO 02 - Komunikace a zpevněné plochy</v>
      </c>
      <c r="F110" s="195"/>
      <c r="G110" s="195"/>
      <c r="H110" s="195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18</v>
      </c>
      <c r="D112" s="26"/>
      <c r="E112" s="26"/>
      <c r="F112" s="21" t="str">
        <f>F12</f>
        <v xml:space="preserve"> </v>
      </c>
      <c r="G112" s="26"/>
      <c r="H112" s="26"/>
      <c r="I112" s="23" t="s">
        <v>20</v>
      </c>
      <c r="J112" s="49" t="str">
        <f>IF(J12="","",J12)</f>
        <v>17.6.2020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5.7" customHeight="1">
      <c r="A114" s="26"/>
      <c r="B114" s="27"/>
      <c r="C114" s="23" t="s">
        <v>22</v>
      </c>
      <c r="D114" s="26"/>
      <c r="E114" s="26"/>
      <c r="F114" s="21" t="str">
        <f>E15</f>
        <v>Sbor JB v Chrastavě, Bezručova 503, 46331 Chrastav</v>
      </c>
      <c r="G114" s="26"/>
      <c r="H114" s="26"/>
      <c r="I114" s="23" t="s">
        <v>26</v>
      </c>
      <c r="J114" s="24" t="str">
        <f>E21</f>
        <v>FS Vision, s.r.o. IČ: 22792902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25</v>
      </c>
      <c r="D115" s="26"/>
      <c r="E115" s="26"/>
      <c r="F115" s="21" t="str">
        <f>IF(E18="","",E18)</f>
        <v>TOMIVOS s.r.o.</v>
      </c>
      <c r="G115" s="26"/>
      <c r="H115" s="26"/>
      <c r="I115" s="23" t="s">
        <v>28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0" customFormat="1" ht="29.25" customHeight="1">
      <c r="A117" s="111"/>
      <c r="B117" s="112"/>
      <c r="C117" s="113" t="s">
        <v>101</v>
      </c>
      <c r="D117" s="114" t="s">
        <v>55</v>
      </c>
      <c r="E117" s="114" t="s">
        <v>51</v>
      </c>
      <c r="F117" s="114" t="s">
        <v>52</v>
      </c>
      <c r="G117" s="114" t="s">
        <v>102</v>
      </c>
      <c r="H117" s="114" t="s">
        <v>103</v>
      </c>
      <c r="I117" s="114" t="s">
        <v>104</v>
      </c>
      <c r="J117" s="114" t="s">
        <v>93</v>
      </c>
      <c r="K117" s="115" t="s">
        <v>105</v>
      </c>
      <c r="L117" s="116"/>
      <c r="M117" s="56" t="s">
        <v>1</v>
      </c>
      <c r="N117" s="57" t="s">
        <v>34</v>
      </c>
      <c r="O117" s="57" t="s">
        <v>106</v>
      </c>
      <c r="P117" s="57" t="s">
        <v>107</v>
      </c>
      <c r="Q117" s="57" t="s">
        <v>108</v>
      </c>
      <c r="R117" s="57" t="s">
        <v>109</v>
      </c>
      <c r="S117" s="57" t="s">
        <v>110</v>
      </c>
      <c r="T117" s="58" t="s">
        <v>111</v>
      </c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</row>
    <row r="118" spans="1:65" s="2" customFormat="1" ht="22.9" customHeight="1">
      <c r="A118" s="26"/>
      <c r="B118" s="27"/>
      <c r="C118" s="63" t="s">
        <v>112</v>
      </c>
      <c r="D118" s="26"/>
      <c r="E118" s="26"/>
      <c r="F118" s="26"/>
      <c r="G118" s="26"/>
      <c r="H118" s="26"/>
      <c r="I118" s="26"/>
      <c r="J118" s="117">
        <f>BK118</f>
        <v>60588.06</v>
      </c>
      <c r="K118" s="26"/>
      <c r="L118" s="27"/>
      <c r="M118" s="59"/>
      <c r="N118" s="50"/>
      <c r="O118" s="60"/>
      <c r="P118" s="118">
        <f>P119+P124</f>
        <v>13.564935999999999</v>
      </c>
      <c r="Q118" s="60"/>
      <c r="R118" s="118">
        <f>R119+R124</f>
        <v>13.164508719999999</v>
      </c>
      <c r="S118" s="60"/>
      <c r="T118" s="119">
        <f>T119+T124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95</v>
      </c>
      <c r="BK118" s="120">
        <f>BK119+BK124</f>
        <v>60588.06</v>
      </c>
    </row>
    <row r="119" spans="1:65" s="11" customFormat="1" ht="25.9" customHeight="1">
      <c r="B119" s="121"/>
      <c r="D119" s="122" t="s">
        <v>69</v>
      </c>
      <c r="E119" s="123" t="s">
        <v>136</v>
      </c>
      <c r="F119" s="123" t="s">
        <v>137</v>
      </c>
      <c r="J119" s="124">
        <f>BK119</f>
        <v>41602.5</v>
      </c>
      <c r="L119" s="121"/>
      <c r="M119" s="125"/>
      <c r="N119" s="126"/>
      <c r="O119" s="126"/>
      <c r="P119" s="127">
        <f>SUM(P120:P123)</f>
        <v>0</v>
      </c>
      <c r="Q119" s="126"/>
      <c r="R119" s="127">
        <f>SUM(R120:R123)</f>
        <v>0</v>
      </c>
      <c r="S119" s="126"/>
      <c r="T119" s="128">
        <f>SUM(T120:T123)</f>
        <v>0</v>
      </c>
      <c r="AR119" s="122" t="s">
        <v>78</v>
      </c>
      <c r="AT119" s="129" t="s">
        <v>69</v>
      </c>
      <c r="AU119" s="129" t="s">
        <v>70</v>
      </c>
      <c r="AY119" s="122" t="s">
        <v>114</v>
      </c>
      <c r="BK119" s="130">
        <f>SUM(BK120:BK123)</f>
        <v>41602.5</v>
      </c>
    </row>
    <row r="120" spans="1:65" s="2" customFormat="1" ht="16.5" customHeight="1">
      <c r="A120" s="26"/>
      <c r="B120" s="131"/>
      <c r="C120" s="132" t="s">
        <v>78</v>
      </c>
      <c r="D120" s="132" t="s">
        <v>115</v>
      </c>
      <c r="E120" s="133" t="s">
        <v>158</v>
      </c>
      <c r="F120" s="134" t="s">
        <v>159</v>
      </c>
      <c r="G120" s="135" t="s">
        <v>132</v>
      </c>
      <c r="H120" s="136">
        <v>7.68</v>
      </c>
      <c r="I120" s="137">
        <v>450</v>
      </c>
      <c r="J120" s="137">
        <f>ROUND(I120*H120,2)</f>
        <v>3456</v>
      </c>
      <c r="K120" s="134" t="s">
        <v>1</v>
      </c>
      <c r="L120" s="27"/>
      <c r="M120" s="138" t="s">
        <v>1</v>
      </c>
      <c r="N120" s="139" t="s">
        <v>35</v>
      </c>
      <c r="O120" s="140">
        <v>0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2" t="s">
        <v>119</v>
      </c>
      <c r="AT120" s="142" t="s">
        <v>115</v>
      </c>
      <c r="AU120" s="142" t="s">
        <v>78</v>
      </c>
      <c r="AY120" s="14" t="s">
        <v>114</v>
      </c>
      <c r="BE120" s="143">
        <f>IF(N120="základní",J120,0)</f>
        <v>3456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4" t="s">
        <v>78</v>
      </c>
      <c r="BK120" s="143">
        <f>ROUND(I120*H120,2)</f>
        <v>3456</v>
      </c>
      <c r="BL120" s="14" t="s">
        <v>119</v>
      </c>
      <c r="BM120" s="142" t="s">
        <v>160</v>
      </c>
    </row>
    <row r="121" spans="1:65" s="12" customFormat="1" ht="11.25">
      <c r="B121" s="144"/>
      <c r="D121" s="145" t="s">
        <v>134</v>
      </c>
      <c r="E121" s="146" t="s">
        <v>1</v>
      </c>
      <c r="F121" s="147" t="s">
        <v>161</v>
      </c>
      <c r="H121" s="148">
        <v>7.68</v>
      </c>
      <c r="L121" s="144"/>
      <c r="M121" s="149"/>
      <c r="N121" s="150"/>
      <c r="O121" s="150"/>
      <c r="P121" s="150"/>
      <c r="Q121" s="150"/>
      <c r="R121" s="150"/>
      <c r="S121" s="150"/>
      <c r="T121" s="151"/>
      <c r="AT121" s="146" t="s">
        <v>134</v>
      </c>
      <c r="AU121" s="146" t="s">
        <v>78</v>
      </c>
      <c r="AV121" s="12" t="s">
        <v>80</v>
      </c>
      <c r="AW121" s="12" t="s">
        <v>27</v>
      </c>
      <c r="AX121" s="12" t="s">
        <v>78</v>
      </c>
      <c r="AY121" s="146" t="s">
        <v>114</v>
      </c>
    </row>
    <row r="122" spans="1:65" s="2" customFormat="1" ht="16.5" customHeight="1">
      <c r="A122" s="26"/>
      <c r="B122" s="131"/>
      <c r="C122" s="132" t="s">
        <v>80</v>
      </c>
      <c r="D122" s="132" t="s">
        <v>115</v>
      </c>
      <c r="E122" s="133" t="s">
        <v>162</v>
      </c>
      <c r="F122" s="134" t="s">
        <v>163</v>
      </c>
      <c r="G122" s="135" t="s">
        <v>132</v>
      </c>
      <c r="H122" s="136">
        <v>36.33</v>
      </c>
      <c r="I122" s="137">
        <v>1050</v>
      </c>
      <c r="J122" s="137">
        <f>ROUND(I122*H122,2)</f>
        <v>38146.5</v>
      </c>
      <c r="K122" s="134" t="s">
        <v>1</v>
      </c>
      <c r="L122" s="27"/>
      <c r="M122" s="138" t="s">
        <v>1</v>
      </c>
      <c r="N122" s="139" t="s">
        <v>35</v>
      </c>
      <c r="O122" s="140">
        <v>0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2" t="s">
        <v>119</v>
      </c>
      <c r="AT122" s="142" t="s">
        <v>115</v>
      </c>
      <c r="AU122" s="142" t="s">
        <v>78</v>
      </c>
      <c r="AY122" s="14" t="s">
        <v>114</v>
      </c>
      <c r="BE122" s="143">
        <f>IF(N122="základní",J122,0)</f>
        <v>38146.5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4" t="s">
        <v>78</v>
      </c>
      <c r="BK122" s="143">
        <f>ROUND(I122*H122,2)</f>
        <v>38146.5</v>
      </c>
      <c r="BL122" s="14" t="s">
        <v>119</v>
      </c>
      <c r="BM122" s="142" t="s">
        <v>164</v>
      </c>
    </row>
    <row r="123" spans="1:65" s="12" customFormat="1" ht="11.25">
      <c r="B123" s="144"/>
      <c r="D123" s="145" t="s">
        <v>134</v>
      </c>
      <c r="E123" s="146" t="s">
        <v>1</v>
      </c>
      <c r="F123" s="147" t="s">
        <v>165</v>
      </c>
      <c r="H123" s="148">
        <v>36.33</v>
      </c>
      <c r="L123" s="144"/>
      <c r="M123" s="149"/>
      <c r="N123" s="150"/>
      <c r="O123" s="150"/>
      <c r="P123" s="150"/>
      <c r="Q123" s="150"/>
      <c r="R123" s="150"/>
      <c r="S123" s="150"/>
      <c r="T123" s="151"/>
      <c r="AT123" s="146" t="s">
        <v>134</v>
      </c>
      <c r="AU123" s="146" t="s">
        <v>78</v>
      </c>
      <c r="AV123" s="12" t="s">
        <v>80</v>
      </c>
      <c r="AW123" s="12" t="s">
        <v>27</v>
      </c>
      <c r="AX123" s="12" t="s">
        <v>78</v>
      </c>
      <c r="AY123" s="146" t="s">
        <v>114</v>
      </c>
    </row>
    <row r="124" spans="1:65" s="11" customFormat="1" ht="25.9" customHeight="1">
      <c r="B124" s="121"/>
      <c r="D124" s="122" t="s">
        <v>69</v>
      </c>
      <c r="E124" s="123" t="s">
        <v>141</v>
      </c>
      <c r="F124" s="123" t="s">
        <v>142</v>
      </c>
      <c r="J124" s="124">
        <f>BK124</f>
        <v>18985.559999999998</v>
      </c>
      <c r="L124" s="121"/>
      <c r="M124" s="125"/>
      <c r="N124" s="126"/>
      <c r="O124" s="126"/>
      <c r="P124" s="127">
        <f>SUM(P125:P128)</f>
        <v>13.564935999999999</v>
      </c>
      <c r="Q124" s="126"/>
      <c r="R124" s="127">
        <f>SUM(R125:R128)</f>
        <v>13.164508719999999</v>
      </c>
      <c r="S124" s="126"/>
      <c r="T124" s="128">
        <f>SUM(T125:T128)</f>
        <v>0</v>
      </c>
      <c r="AR124" s="122" t="s">
        <v>78</v>
      </c>
      <c r="AT124" s="129" t="s">
        <v>69</v>
      </c>
      <c r="AU124" s="129" t="s">
        <v>70</v>
      </c>
      <c r="AY124" s="122" t="s">
        <v>114</v>
      </c>
      <c r="BK124" s="130">
        <f>SUM(BK125:BK128)</f>
        <v>18985.559999999998</v>
      </c>
    </row>
    <row r="125" spans="1:65" s="2" customFormat="1" ht="16.5" customHeight="1">
      <c r="A125" s="26"/>
      <c r="B125" s="131"/>
      <c r="C125" s="132" t="s">
        <v>125</v>
      </c>
      <c r="D125" s="132" t="s">
        <v>115</v>
      </c>
      <c r="E125" s="133" t="s">
        <v>166</v>
      </c>
      <c r="F125" s="134" t="s">
        <v>167</v>
      </c>
      <c r="G125" s="135" t="s">
        <v>168</v>
      </c>
      <c r="H125" s="136">
        <v>83.6</v>
      </c>
      <c r="I125" s="137">
        <v>138</v>
      </c>
      <c r="J125" s="137">
        <f>ROUND(I125*H125,2)</f>
        <v>11536.8</v>
      </c>
      <c r="K125" s="134" t="s">
        <v>169</v>
      </c>
      <c r="L125" s="27"/>
      <c r="M125" s="138" t="s">
        <v>1</v>
      </c>
      <c r="N125" s="139" t="s">
        <v>35</v>
      </c>
      <c r="O125" s="140">
        <v>0.11899999999999999</v>
      </c>
      <c r="P125" s="140">
        <f>O125*H125</f>
        <v>9.9483999999999995</v>
      </c>
      <c r="Q125" s="140">
        <v>8.9779999999999999E-2</v>
      </c>
      <c r="R125" s="140">
        <f>Q125*H125</f>
        <v>7.5056079999999996</v>
      </c>
      <c r="S125" s="140">
        <v>0</v>
      </c>
      <c r="T125" s="141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2" t="s">
        <v>119</v>
      </c>
      <c r="AT125" s="142" t="s">
        <v>115</v>
      </c>
      <c r="AU125" s="142" t="s">
        <v>78</v>
      </c>
      <c r="AY125" s="14" t="s">
        <v>114</v>
      </c>
      <c r="BE125" s="143">
        <f>IF(N125="základní",J125,0)</f>
        <v>11536.8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4" t="s">
        <v>78</v>
      </c>
      <c r="BK125" s="143">
        <f>ROUND(I125*H125,2)</f>
        <v>11536.8</v>
      </c>
      <c r="BL125" s="14" t="s">
        <v>119</v>
      </c>
      <c r="BM125" s="142" t="s">
        <v>170</v>
      </c>
    </row>
    <row r="126" spans="1:65" s="12" customFormat="1" ht="11.25">
      <c r="B126" s="144"/>
      <c r="D126" s="145" t="s">
        <v>134</v>
      </c>
      <c r="E126" s="146" t="s">
        <v>1</v>
      </c>
      <c r="F126" s="147" t="s">
        <v>171</v>
      </c>
      <c r="H126" s="148">
        <v>83.6</v>
      </c>
      <c r="L126" s="144"/>
      <c r="M126" s="149"/>
      <c r="N126" s="150"/>
      <c r="O126" s="150"/>
      <c r="P126" s="150"/>
      <c r="Q126" s="150"/>
      <c r="R126" s="150"/>
      <c r="S126" s="150"/>
      <c r="T126" s="151"/>
      <c r="AT126" s="146" t="s">
        <v>134</v>
      </c>
      <c r="AU126" s="146" t="s">
        <v>78</v>
      </c>
      <c r="AV126" s="12" t="s">
        <v>80</v>
      </c>
      <c r="AW126" s="12" t="s">
        <v>27</v>
      </c>
      <c r="AX126" s="12" t="s">
        <v>78</v>
      </c>
      <c r="AY126" s="146" t="s">
        <v>114</v>
      </c>
    </row>
    <row r="127" spans="1:65" s="2" customFormat="1" ht="16.5" customHeight="1">
      <c r="A127" s="26"/>
      <c r="B127" s="131"/>
      <c r="C127" s="132" t="s">
        <v>119</v>
      </c>
      <c r="D127" s="132" t="s">
        <v>115</v>
      </c>
      <c r="E127" s="133" t="s">
        <v>172</v>
      </c>
      <c r="F127" s="134" t="s">
        <v>173</v>
      </c>
      <c r="G127" s="135" t="s">
        <v>174</v>
      </c>
      <c r="H127" s="136">
        <v>2.508</v>
      </c>
      <c r="I127" s="137">
        <v>2970</v>
      </c>
      <c r="J127" s="137">
        <f>ROUND(I127*H127,2)</f>
        <v>7448.76</v>
      </c>
      <c r="K127" s="134" t="s">
        <v>169</v>
      </c>
      <c r="L127" s="27"/>
      <c r="M127" s="138" t="s">
        <v>1</v>
      </c>
      <c r="N127" s="139" t="s">
        <v>35</v>
      </c>
      <c r="O127" s="140">
        <v>1.4419999999999999</v>
      </c>
      <c r="P127" s="140">
        <f>O127*H127</f>
        <v>3.616536</v>
      </c>
      <c r="Q127" s="140">
        <v>2.2563399999999998</v>
      </c>
      <c r="R127" s="140">
        <f>Q127*H127</f>
        <v>5.6589007199999992</v>
      </c>
      <c r="S127" s="140">
        <v>0</v>
      </c>
      <c r="T127" s="141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2" t="s">
        <v>119</v>
      </c>
      <c r="AT127" s="142" t="s">
        <v>115</v>
      </c>
      <c r="AU127" s="142" t="s">
        <v>78</v>
      </c>
      <c r="AY127" s="14" t="s">
        <v>114</v>
      </c>
      <c r="BE127" s="143">
        <f>IF(N127="základní",J127,0)</f>
        <v>7448.76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4" t="s">
        <v>78</v>
      </c>
      <c r="BK127" s="143">
        <f>ROUND(I127*H127,2)</f>
        <v>7448.76</v>
      </c>
      <c r="BL127" s="14" t="s">
        <v>119</v>
      </c>
      <c r="BM127" s="142" t="s">
        <v>175</v>
      </c>
    </row>
    <row r="128" spans="1:65" s="12" customFormat="1" ht="11.25">
      <c r="B128" s="144"/>
      <c r="D128" s="145" t="s">
        <v>134</v>
      </c>
      <c r="E128" s="146" t="s">
        <v>1</v>
      </c>
      <c r="F128" s="147" t="s">
        <v>176</v>
      </c>
      <c r="H128" s="148">
        <v>2.508</v>
      </c>
      <c r="L128" s="144"/>
      <c r="M128" s="156"/>
      <c r="N128" s="157"/>
      <c r="O128" s="157"/>
      <c r="P128" s="157"/>
      <c r="Q128" s="157"/>
      <c r="R128" s="157"/>
      <c r="S128" s="157"/>
      <c r="T128" s="158"/>
      <c r="AT128" s="146" t="s">
        <v>134</v>
      </c>
      <c r="AU128" s="146" t="s">
        <v>78</v>
      </c>
      <c r="AV128" s="12" t="s">
        <v>80</v>
      </c>
      <c r="AW128" s="12" t="s">
        <v>27</v>
      </c>
      <c r="AX128" s="12" t="s">
        <v>78</v>
      </c>
      <c r="AY128" s="146" t="s">
        <v>114</v>
      </c>
    </row>
    <row r="129" spans="1:31" s="2" customFormat="1" ht="6.95" customHeight="1">
      <c r="A129" s="26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27"/>
      <c r="M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</sheetData>
  <autoFilter ref="C117:K128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Méněpráce - SO 02 - Komun...</vt:lpstr>
      <vt:lpstr>Vícepráce - SO 02 - Komun...</vt:lpstr>
      <vt:lpstr>'Méněpráce - SO 02 - Komun...'!Názvy_tisku</vt:lpstr>
      <vt:lpstr>'Rekapitulace stavby'!Názvy_tisku</vt:lpstr>
      <vt:lpstr>'Vícepráce - SO 02 - Komun...'!Názvy_tisku</vt:lpstr>
      <vt:lpstr>'Méněpráce - SO 02 - Komun...'!Oblast_tisku</vt:lpstr>
      <vt:lpstr>'Rekapitulace stavby'!Oblast_tisku</vt:lpstr>
      <vt:lpstr>'Vícepráce - SO 02 - Komun...'!Oblast_tisku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2020-08-24T16:46:52Z</dcterms:created>
  <dcterms:modified xsi:type="dcterms:W3CDTF">2020-08-25T06:25:41Z</dcterms:modified>
</cp:coreProperties>
</file>